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лов трек\"/>
    </mc:Choice>
  </mc:AlternateContent>
  <xr:revisionPtr revIDLastSave="0" documentId="13_ncr:1_{E45990C4-A266-4A1E-A8CD-7F2D68E05C20}" xr6:coauthVersionLast="47" xr6:coauthVersionMax="47" xr10:uidLastSave="{00000000-0000-0000-0000-000000000000}"/>
  <bookViews>
    <workbookView xWindow="-108" yWindow="-108" windowWidth="23256" windowHeight="12456" tabRatio="789" xr2:uid="{00000000-000D-0000-FFFF-FFFF00000000}"/>
  </bookViews>
  <sheets>
    <sheet name="инд г. пресл. 4 км" sheetId="100" r:id="rId1"/>
  </sheets>
  <definedNames>
    <definedName name="_xlnm.Print_Area" localSheetId="0">'инд г. пресл. 4 км'!$A$1:$S$61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55" i="100" l="1"/>
  <c r="H55" i="100"/>
  <c r="E55" i="100"/>
  <c r="A55" i="100"/>
  <c r="H53" i="100"/>
  <c r="H52" i="100"/>
  <c r="H51" i="100"/>
  <c r="H50" i="100"/>
  <c r="H49" i="100" l="1"/>
  <c r="H48" i="100" s="1"/>
  <c r="P40" i="100"/>
  <c r="Q40" i="100" s="1"/>
  <c r="P24" i="100"/>
  <c r="Q24" i="100" s="1"/>
  <c r="P25" i="100"/>
  <c r="Q25" i="100" s="1"/>
  <c r="P26" i="100"/>
  <c r="Q26" i="100" s="1"/>
  <c r="P27" i="100"/>
  <c r="Q27" i="100" s="1"/>
  <c r="P28" i="100"/>
  <c r="Q28" i="100" s="1"/>
  <c r="P29" i="100"/>
  <c r="Q29" i="100" s="1"/>
  <c r="P30" i="100"/>
  <c r="Q30" i="100" s="1"/>
  <c r="P31" i="100"/>
  <c r="Q31" i="100" s="1"/>
  <c r="P32" i="100"/>
  <c r="Q32" i="100" s="1"/>
  <c r="P33" i="100"/>
  <c r="Q33" i="100" s="1"/>
  <c r="P34" i="100"/>
  <c r="Q34" i="100" s="1"/>
  <c r="P35" i="100"/>
  <c r="Q35" i="100" s="1"/>
  <c r="P36" i="100"/>
  <c r="Q36" i="100" s="1"/>
  <c r="P37" i="100"/>
  <c r="Q37" i="100" s="1"/>
  <c r="P38" i="100"/>
  <c r="Q38" i="100" s="1"/>
  <c r="P39" i="100"/>
  <c r="Q39" i="100" s="1"/>
  <c r="P41" i="100"/>
  <c r="Q41" i="100" s="1"/>
  <c r="P42" i="100"/>
  <c r="Q42" i="100" s="1"/>
  <c r="P43" i="100"/>
  <c r="Q43" i="100" s="1"/>
  <c r="P23" i="100"/>
  <c r="Q23" i="100" s="1"/>
  <c r="S53" i="100" l="1"/>
  <c r="S52" i="100"/>
  <c r="S51" i="100"/>
  <c r="S50" i="100"/>
  <c r="Q61" i="100" l="1"/>
  <c r="H61" i="100"/>
  <c r="E61" i="100"/>
  <c r="S49" i="100"/>
  <c r="S48" i="100"/>
  <c r="S47" i="100"/>
</calcChain>
</file>

<file path=xl/sharedStrings.xml><?xml version="1.0" encoding="utf-8"?>
<sst xmlns="http://schemas.openxmlformats.org/spreadsheetml/2006/main" count="155" uniqueCount="115">
  <si>
    <t>Министерство спорта Российской Федерации</t>
  </si>
  <si>
    <t>ТЕХНИЧЕСКИЕ ДАННЫЕ ТРАССЫ:</t>
  </si>
  <si>
    <t>ФАМИЛИЯ ИМЯ</t>
  </si>
  <si>
    <t>ПОГОДНЫЕ УСЛОВИЯ</t>
  </si>
  <si>
    <t>СТАТИСТИКА ГОНКИ</t>
  </si>
  <si>
    <t>МЕСТО</t>
  </si>
  <si>
    <t>РЕЗУЛЬТАТ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</si>
  <si>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</si>
  <si>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</si>
  <si>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</si>
  <si>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</si>
  <si>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ТЕРРИТОРИАЛЬНАЯ ПРИНАДЛЕЖНОСТЬ</t>
  </si>
  <si>
    <t>ПРИМЕЧАНИЕ</t>
  </si>
  <si>
    <t>СУДЬЯ НА ФИНИШЕ:</t>
  </si>
  <si>
    <t>по велосипедному спорту</t>
  </si>
  <si>
    <t>ТЕХНИЧЕСКИЙ ДЕЛЕГАТ ФВСР:</t>
  </si>
  <si>
    <t>ГЛАВНЫЙ СУДЬЯ:</t>
  </si>
  <si>
    <t>ГЛАВНЫЙ СЕКРЕТАРЬ:</t>
  </si>
  <si>
    <t>МСМК</t>
  </si>
  <si>
    <t>ИТОГОВЫЙ ПРОТОКОЛ</t>
  </si>
  <si>
    <t>СКОРОСТЬ км/ч</t>
  </si>
  <si>
    <t>МС</t>
  </si>
  <si>
    <t>ВЫПОЛНЕНИЕ НТУ ЕВСК</t>
  </si>
  <si>
    <t>Заявлено</t>
  </si>
  <si>
    <t>Стартовало</t>
  </si>
  <si>
    <t>Финишировало</t>
  </si>
  <si>
    <t>Н. финишировало</t>
  </si>
  <si>
    <t>Н. стартовало</t>
  </si>
  <si>
    <t>ЗМС</t>
  </si>
  <si>
    <t>КМС</t>
  </si>
  <si>
    <t>Субъектов РФ</t>
  </si>
  <si>
    <t>Дисквалифицировано</t>
  </si>
  <si>
    <t>ДАТА РОЖД.</t>
  </si>
  <si>
    <t>UCI ID</t>
  </si>
  <si>
    <t>1 СР</t>
  </si>
  <si>
    <t/>
  </si>
  <si>
    <t>2 СР</t>
  </si>
  <si>
    <t>3 СР</t>
  </si>
  <si>
    <t>Санкт-Петербург</t>
  </si>
  <si>
    <t>НАЧАЛО ГОНКИ:</t>
  </si>
  <si>
    <t>ОКОНЧАНИЕ ГОНКИ:</t>
  </si>
  <si>
    <t>МЕСТО ПРОВЕДЕНИЯ: г. Санкт-Петербург</t>
  </si>
  <si>
    <t>НАЗВАНИЕ ТРАССЫ / РЕГ. НОМЕР: велотрек "Локосфинкс"</t>
  </si>
  <si>
    <t>Михайлова И.Н. (ВК, Санкт-Петербург)</t>
  </si>
  <si>
    <t>Соловьев Г.Н. (ВК, Санкт-петербург)</t>
  </si>
  <si>
    <t>Радчук А.С. (ВК, Санкт-Петербург)</t>
  </si>
  <si>
    <t>0-1000 м</t>
  </si>
  <si>
    <t>1000-2000 м</t>
  </si>
  <si>
    <t>2000-3000 м</t>
  </si>
  <si>
    <t>3000-4000 м</t>
  </si>
  <si>
    <t>ЧЕМПИОНАТ РОССИИ</t>
  </si>
  <si>
    <t>трек - индивидуальная гонка преследования 4 км</t>
  </si>
  <si>
    <t>Мужчины</t>
  </si>
  <si>
    <t>ДАТА ПРОВЕДЕНИЯ: 15 января 2022 года</t>
  </si>
  <si>
    <t>Температура: +24</t>
  </si>
  <si>
    <t>Влажность: 50 %</t>
  </si>
  <si>
    <t>РЕЗУЛЬТАТ И МЕСТО НА ОТРЕЗКЕ</t>
  </si>
  <si>
    <t>№ ВРВС: 0080361811Я</t>
  </si>
  <si>
    <t xml:space="preserve">№ ЕКП 2022: </t>
  </si>
  <si>
    <t>Гонов Лев</t>
  </si>
  <si>
    <t>06.01.2000</t>
  </si>
  <si>
    <t>Санкт-Петербург, Свердловская область</t>
  </si>
  <si>
    <t>Новолодский Иван</t>
  </si>
  <si>
    <t>04.06.2002</t>
  </si>
  <si>
    <t>Игошев Егор</t>
  </si>
  <si>
    <t>02.07.2002</t>
  </si>
  <si>
    <t>Берсенев Никита</t>
  </si>
  <si>
    <t>25.03.2000</t>
  </si>
  <si>
    <t>Санкт-Петербург, Удмуртская Республика</t>
  </si>
  <si>
    <t>Чистик Евгений</t>
  </si>
  <si>
    <t>06.03.1989</t>
  </si>
  <si>
    <t>Москва</t>
  </si>
  <si>
    <t>Шичкин Влас</t>
  </si>
  <si>
    <t>25.01.2002</t>
  </si>
  <si>
    <t>Шакотько Александр</t>
  </si>
  <si>
    <t>08.05.1999</t>
  </si>
  <si>
    <t>Мальнев Сергей</t>
  </si>
  <si>
    <t>08.08.1998</t>
  </si>
  <si>
    <t>Щегольков Илья</t>
  </si>
  <si>
    <t>03.06.2002</t>
  </si>
  <si>
    <t>Денисов Денис</t>
  </si>
  <si>
    <t>07.12.2002</t>
  </si>
  <si>
    <t>Крючков Марк</t>
  </si>
  <si>
    <t>24.02.2003</t>
  </si>
  <si>
    <t>Иванов Вячеслав</t>
  </si>
  <si>
    <t>01.08.2002</t>
  </si>
  <si>
    <t>Смирнов Иван</t>
  </si>
  <si>
    <t>14.01.1999</t>
  </si>
  <si>
    <t>Никифоров Арсений</t>
  </si>
  <si>
    <t>28.01.1998</t>
  </si>
  <si>
    <t>Григорян Степан</t>
  </si>
  <si>
    <t>27.03.1994</t>
  </si>
  <si>
    <t>Омская область, Самарская область</t>
  </si>
  <si>
    <t>Куликов Владислав</t>
  </si>
  <si>
    <t>07.07.1996</t>
  </si>
  <si>
    <t>Мальков Кирилл</t>
  </si>
  <si>
    <t>12.10.2002</t>
  </si>
  <si>
    <t>Московская область, Владимирская область</t>
  </si>
  <si>
    <t>Валгонен Даниил</t>
  </si>
  <si>
    <t>26.02.2003</t>
  </si>
  <si>
    <t>Манаков Виктор</t>
  </si>
  <si>
    <t>09.06.1992</t>
  </si>
  <si>
    <t>Тихонин Евгений</t>
  </si>
  <si>
    <t>01.04.1998</t>
  </si>
  <si>
    <t>Часовников Артем</t>
  </si>
  <si>
    <t>22.01.2002</t>
  </si>
  <si>
    <t>Сырица Глеб</t>
  </si>
  <si>
    <t>15.04.2000</t>
  </si>
  <si>
    <t>ВК</t>
  </si>
  <si>
    <t>НС</t>
  </si>
  <si>
    <t>дерево</t>
  </si>
  <si>
    <t>16</t>
  </si>
  <si>
    <t>ПОКРЫТИЕ ТРЕКА:</t>
  </si>
  <si>
    <t>ДЛИНА ТРЕКА (м):</t>
  </si>
  <si>
    <t>ДИСТАНЦИЯ (км) / 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</si>
</sst>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"/>
    <numFmt numFmtId="165" formatCode="h:mm:ss.00"/>
    <numFmt numFmtId="166" formatCode="0.0"/>
    <numFmt numFmtId="167" formatCode="m:ss.000"/>
    <numFmt numFmtId="168" formatCode="m:ss.00"/>
    <numFmt numFmtId="169" formatCode="0.000"/>
  </numFmts>
  <fonts count="2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9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20"/>
      <name val="Calibri"/>
      <family val="2"/>
      <charset val="204"/>
      <scheme val="minor"/>
    </font>
    <font>
      <sz val="20"/>
      <name val="Arial"/>
      <family val="2"/>
      <charset val="204"/>
    </font>
    <font>
      <b/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4" fillId="0" borderId="0"/>
    <xf numFmtId="0" fontId="3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69">
    <xf numFmtId="0" fontId="0" fillId="0" borderId="0" xfId="0"/>
    <xf numFmtId="0" fontId="5" fillId="0" borderId="0" xfId="0" applyFont="1" applyAlignment="1">
      <alignment horizontal="center" vertical="center"/>
    </xf>
    <xf numFmtId="0" fontId="3" fillId="0" borderId="0" xfId="0" applyFont="1"/>
    <xf numFmtId="14" fontId="5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vertical="center"/>
    </xf>
    <xf numFmtId="0" fontId="13" fillId="0" borderId="0" xfId="0" applyFont="1"/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168" fontId="11" fillId="0" borderId="0" xfId="0" applyNumberFormat="1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7" fontId="11" fillId="0" borderId="0" xfId="0" applyNumberFormat="1" applyFont="1" applyAlignment="1">
      <alignment horizontal="center" vertical="center"/>
    </xf>
    <xf numFmtId="169" fontId="5" fillId="0" borderId="0" xfId="0" applyNumberFormat="1" applyFont="1" applyAlignment="1">
      <alignment horizontal="center" vertical="center"/>
    </xf>
    <xf numFmtId="0" fontId="5" fillId="0" borderId="0" xfId="0" applyFont="1"/>
    <xf numFmtId="14" fontId="1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168" fontId="5" fillId="0" borderId="0" xfId="0" applyNumberFormat="1" applyFont="1"/>
    <xf numFmtId="1" fontId="5" fillId="0" borderId="0" xfId="0" applyNumberFormat="1" applyFont="1"/>
    <xf numFmtId="2" fontId="11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justify"/>
    </xf>
    <xf numFmtId="0" fontId="10" fillId="0" borderId="0" xfId="8" applyFont="1" applyAlignment="1">
      <alignment vertical="center" wrapText="1"/>
    </xf>
    <xf numFmtId="14" fontId="8" fillId="0" borderId="0" xfId="0" applyNumberFormat="1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2" fontId="8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 wrapText="1"/>
    </xf>
    <xf numFmtId="14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16" fillId="0" borderId="0" xfId="0" applyFont="1"/>
    <xf numFmtId="0" fontId="18" fillId="0" borderId="0" xfId="0" applyFont="1"/>
    <xf numFmtId="165" fontId="5" fillId="3" borderId="0" xfId="0" applyNumberFormat="1" applyFont="1" applyFill="1" applyAlignment="1">
      <alignment horizontal="center" vertical="center"/>
    </xf>
    <xf numFmtId="0" fontId="14" fillId="0" borderId="0" xfId="0" applyFont="1" applyAlignment="1">
      <alignment horizontal="right" vertical="center"/>
    </xf>
    <xf numFmtId="14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166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left" vertical="center"/>
    </xf>
    <xf numFmtId="165" fontId="5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right" vertical="center"/>
    </xf>
    <xf numFmtId="1" fontId="5" fillId="0" borderId="0" xfId="0" applyNumberFormat="1" applyFont="1" applyAlignment="1">
      <alignment horizontal="right" vertical="center"/>
    </xf>
    <xf numFmtId="0" fontId="19" fillId="2" borderId="0" xfId="0" applyFont="1" applyFill="1" applyAlignment="1">
      <alignment vertical="center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2" fontId="14" fillId="0" borderId="0" xfId="0" applyNumberFormat="1" applyFont="1" applyAlignment="1">
      <alignment vertical="center"/>
    </xf>
    <xf numFmtId="49" fontId="14" fillId="0" borderId="0" xfId="0" applyNumberFormat="1" applyFont="1" applyAlignment="1">
      <alignment vertical="center"/>
    </xf>
    <xf numFmtId="9" fontId="14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3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165" fontId="19" fillId="2" borderId="0" xfId="0" applyNumberFormat="1" applyFont="1" applyFill="1" applyAlignment="1">
      <alignment horizontal="center" vertical="center"/>
    </xf>
    <xf numFmtId="165" fontId="5" fillId="0" borderId="0" xfId="0" applyNumberFormat="1" applyFont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horizontal="center" vertical="center"/>
    </xf>
    <xf numFmtId="0" fontId="6" fillId="2" borderId="0" xfId="3" applyFont="1" applyFill="1" applyAlignment="1">
      <alignment horizontal="center" vertical="center" wrapText="1"/>
    </xf>
    <xf numFmtId="165" fontId="6" fillId="2" borderId="0" xfId="3" applyNumberFormat="1" applyFont="1" applyFill="1" applyAlignment="1">
      <alignment horizontal="center" vertical="center" wrapText="1"/>
    </xf>
    <xf numFmtId="2" fontId="6" fillId="2" borderId="0" xfId="3" applyNumberFormat="1" applyFont="1" applyFill="1" applyAlignment="1">
      <alignment horizontal="center" vertical="center" wrapText="1"/>
    </xf>
    <xf numFmtId="14" fontId="6" fillId="2" borderId="0" xfId="3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9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6" xr:uid="{00000000-0005-0000-0000-000003000000}"/>
    <cellStyle name="Обычный 2 3" xfId="5" xr:uid="{00000000-0005-0000-0000-000004000000}"/>
    <cellStyle name="Обычный 3" xfId="7" xr:uid="{00000000-0005-0000-0000-000005000000}"/>
    <cellStyle name="Обычный 4" xfId="4" xr:uid="{00000000-0005-0000-0000-000006000000}"/>
    <cellStyle name="Обычный_ID4938_RS_1" xfId="8" xr:uid="{00000000-0005-0000-0000-000007000000}"/>
    <cellStyle name="Обычный_Стартовый протокол Смирнов_20101106_Results" xfId="3" xr:uid="{00000000-0005-0000-0000-000008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90200</xdr:colOff>
      <xdr:row>0</xdr:row>
      <xdr:rowOff>25344</xdr:rowOff>
    </xdr:from>
    <xdr:to>
      <xdr:col>1</xdr:col>
      <xdr:colOff>293078</xdr:colOff>
      <xdr:row>4</xdr:row>
      <xdr:rowOff>62802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200" y="25344"/>
          <a:ext cx="652960" cy="655013"/>
        </a:xfrm>
        <a:prstGeom prst="rect">
          <a:avLst/>
        </a:prstGeom>
      </xdr:spPr>
    </xdr:pic>
    <xdr:clientData/>
  </xdr:twoCellAnchor>
  <xdr:twoCellAnchor editAs="oneCell">
    <xdr:from>
      <xdr:col>2</xdr:col>
      <xdr:colOff>54131</xdr:colOff>
      <xdr:row>0</xdr:row>
      <xdr:rowOff>67445</xdr:rowOff>
    </xdr:from>
    <xdr:to>
      <xdr:col>3</xdr:col>
      <xdr:colOff>167474</xdr:colOff>
      <xdr:row>5</xdr:row>
      <xdr:rowOff>10467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565" y="67445"/>
          <a:ext cx="919304" cy="644313"/>
        </a:xfrm>
        <a:prstGeom prst="rect">
          <a:avLst/>
        </a:prstGeom>
      </xdr:spPr>
    </xdr:pic>
    <xdr:clientData/>
  </xdr:twoCellAnchor>
  <xdr:oneCellAnchor>
    <xdr:from>
      <xdr:col>18</xdr:col>
      <xdr:colOff>31401</xdr:colOff>
      <xdr:row>0</xdr:row>
      <xdr:rowOff>59732</xdr:rowOff>
    </xdr:from>
    <xdr:ext cx="784299" cy="662493"/>
    <xdr:pic>
      <xdr:nvPicPr>
        <xdr:cNvPr id="5" name="Picture 5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099890" y="59732"/>
          <a:ext cx="784299" cy="66249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1"/>
  <sheetViews>
    <sheetView tabSelected="1" view="pageBreakPreview" zoomScale="91" zoomScaleNormal="91" zoomScaleSheetLayoutView="91" workbookViewId="0">
      <selection activeCell="G14" sqref="G14"/>
    </sheetView>
  </sheetViews>
  <sheetFormatPr defaultColWidth="8.88671875" defaultRowHeight="13.2" x14ac:dyDescent="0.25"/>
  <cols>
    <col min="1" max="2" width="6.6640625" customWidth="1"/>
    <col min="3" max="3" width="12.109375" customWidth="1"/>
    <col min="4" max="4" width="19.5546875" customWidth="1"/>
    <col min="5" max="5" width="11.109375" customWidth="1"/>
    <col min="7" max="7" width="23" customWidth="1"/>
    <col min="8" max="8" width="9" customWidth="1"/>
    <col min="9" max="9" width="3.5546875" customWidth="1"/>
    <col min="10" max="10" width="8.88671875" customWidth="1"/>
    <col min="11" max="11" width="3.109375" customWidth="1"/>
    <col min="12" max="12" width="8.88671875" customWidth="1"/>
    <col min="13" max="13" width="3.6640625" customWidth="1"/>
    <col min="14" max="14" width="7.88671875" customWidth="1"/>
    <col min="15" max="15" width="3.33203125" customWidth="1"/>
    <col min="16" max="16" width="10.5546875" customWidth="1"/>
    <col min="17" max="17" width="9.6640625" customWidth="1"/>
    <col min="18" max="18" width="12.44140625" customWidth="1"/>
    <col min="19" max="19" width="12.33203125" customWidth="1"/>
  </cols>
  <sheetData>
    <row r="1" spans="1:19" s="34" customFormat="1" ht="18" x14ac:dyDescent="0.3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</row>
    <row r="2" spans="1:19" s="34" customFormat="1" ht="6.75" customHeight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</row>
    <row r="3" spans="1:19" s="34" customFormat="1" ht="18" x14ac:dyDescent="0.3">
      <c r="A3" s="56" t="s">
        <v>9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</row>
    <row r="4" spans="1:19" s="34" customFormat="1" ht="4.5" customHeight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</row>
    <row r="5" spans="1:19" s="34" customFormat="1" ht="6.75" customHeight="1" x14ac:dyDescent="0.3">
      <c r="A5" s="56" t="s">
        <v>35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</row>
    <row r="6" spans="1:19" s="35" customFormat="1" ht="25.8" x14ac:dyDescent="0.4">
      <c r="A6" s="55" t="s">
        <v>50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</row>
    <row r="7" spans="1:19" s="34" customFormat="1" ht="18" x14ac:dyDescent="0.3">
      <c r="A7" s="52" t="s">
        <v>14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</row>
    <row r="8" spans="1:19" s="34" customFormat="1" ht="8.25" customHeight="1" x14ac:dyDescent="0.3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19" s="34" customFormat="1" ht="18" x14ac:dyDescent="0.3">
      <c r="A9" s="52" t="s">
        <v>19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</row>
    <row r="10" spans="1:19" s="34" customFormat="1" ht="18" x14ac:dyDescent="0.3">
      <c r="A10" s="54" t="s">
        <v>51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</row>
    <row r="11" spans="1:19" s="34" customFormat="1" ht="18" x14ac:dyDescent="0.3">
      <c r="A11" s="52" t="s">
        <v>52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</row>
    <row r="12" spans="1:19" s="34" customFormat="1" ht="8.25" customHeight="1" x14ac:dyDescent="0.3">
      <c r="A12" s="52" t="s">
        <v>35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</row>
    <row r="13" spans="1:19" s="2" customFormat="1" ht="13.8" x14ac:dyDescent="0.25">
      <c r="A13" s="53" t="s">
        <v>41</v>
      </c>
      <c r="B13" s="53"/>
      <c r="C13" s="53"/>
      <c r="D13" s="53"/>
      <c r="E13" s="3"/>
      <c r="F13" s="5"/>
      <c r="G13" s="5" t="s">
        <v>39</v>
      </c>
      <c r="H13" s="36"/>
      <c r="I13" s="36"/>
      <c r="J13" s="36"/>
      <c r="K13" s="36"/>
      <c r="L13" s="36"/>
      <c r="M13" s="36"/>
      <c r="N13" s="36"/>
      <c r="O13" s="36"/>
      <c r="P13" s="36"/>
      <c r="Q13" s="7"/>
      <c r="R13" s="4"/>
      <c r="S13" s="4" t="s">
        <v>57</v>
      </c>
    </row>
    <row r="14" spans="1:19" s="2" customFormat="1" ht="13.8" x14ac:dyDescent="0.25">
      <c r="A14" s="53" t="s">
        <v>53</v>
      </c>
      <c r="B14" s="53"/>
      <c r="C14" s="53"/>
      <c r="D14" s="53"/>
      <c r="E14" s="3"/>
      <c r="F14" s="5"/>
      <c r="G14" s="5" t="s">
        <v>40</v>
      </c>
      <c r="H14" s="36"/>
      <c r="I14" s="36"/>
      <c r="J14" s="36"/>
      <c r="K14" s="36"/>
      <c r="L14" s="36"/>
      <c r="M14" s="36"/>
      <c r="N14" s="36"/>
      <c r="O14" s="36"/>
      <c r="P14" s="36"/>
      <c r="Q14" s="7"/>
      <c r="R14" s="4"/>
      <c r="S14" s="4" t="s">
        <v>58</v>
      </c>
    </row>
    <row r="15" spans="1:19" s="2" customFormat="1" ht="13.8" x14ac:dyDescent="0.25">
      <c r="A15" s="57" t="s">
        <v>8</v>
      </c>
      <c r="B15" s="57"/>
      <c r="C15" s="57"/>
      <c r="D15" s="57"/>
      <c r="E15" s="57"/>
      <c r="F15" s="57"/>
      <c r="G15" s="58"/>
      <c r="H15" s="59" t="s">
        <v>1</v>
      </c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</row>
    <row r="16" spans="1:19" s="2" customFormat="1" ht="13.8" x14ac:dyDescent="0.25">
      <c r="A16" s="5" t="s">
        <v>15</v>
      </c>
      <c r="B16" s="1"/>
      <c r="C16" s="1"/>
      <c r="D16" s="5"/>
      <c r="E16" s="4" t="s">
        <v>35</v>
      </c>
      <c r="F16" s="5"/>
      <c r="G16" s="32"/>
      <c r="H16" s="60" t="s">
        <v>42</v>
      </c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</row>
    <row r="17" spans="1:19" s="2" customFormat="1" ht="13.8" x14ac:dyDescent="0.25">
      <c r="A17" s="5" t="s">
        <v>16</v>
      </c>
      <c r="B17" s="1"/>
      <c r="C17" s="1"/>
      <c r="D17" s="4"/>
      <c r="E17" s="3"/>
      <c r="F17" s="5"/>
      <c r="G17" s="32" t="s">
        <v>44</v>
      </c>
      <c r="H17" s="43" t="s">
        <v>112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4" t="s">
        <v>110</v>
      </c>
    </row>
    <row r="18" spans="1:19" s="2" customFormat="1" ht="13.8" x14ac:dyDescent="0.25">
      <c r="A18" s="5" t="s">
        <v>17</v>
      </c>
      <c r="B18" s="1"/>
      <c r="C18" s="1"/>
      <c r="D18" s="4"/>
      <c r="E18" s="3"/>
      <c r="F18" s="5"/>
      <c r="G18" s="32" t="s">
        <v>45</v>
      </c>
      <c r="H18" s="43" t="s">
        <v>113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5">
        <v>250</v>
      </c>
    </row>
    <row r="19" spans="1:19" s="2" customFormat="1" ht="13.8" x14ac:dyDescent="0.25">
      <c r="A19" s="5" t="s">
        <v>13</v>
      </c>
      <c r="B19" s="1"/>
      <c r="C19" s="1"/>
      <c r="D19" s="5"/>
      <c r="E19" s="3"/>
      <c r="F19" s="5"/>
      <c r="G19" s="32" t="s">
        <v>43</v>
      </c>
      <c r="H19" s="42" t="s">
        <v>114</v>
      </c>
      <c r="I19" s="42"/>
      <c r="J19" s="42"/>
      <c r="K19" s="42"/>
      <c r="L19" s="42"/>
      <c r="M19" s="42"/>
      <c r="N19" s="42"/>
      <c r="O19" s="42"/>
      <c r="P19" s="42"/>
      <c r="Q19" s="40">
        <v>4</v>
      </c>
      <c r="S19" s="41" t="s">
        <v>111</v>
      </c>
    </row>
    <row r="20" spans="1:19" ht="8.25" customHeight="1" x14ac:dyDescent="0.25">
      <c r="A20" s="5"/>
      <c r="B20" s="1"/>
      <c r="C20" s="1"/>
      <c r="D20" s="5"/>
      <c r="E20" s="3"/>
      <c r="F20" s="5"/>
      <c r="G20" s="33"/>
      <c r="H20" s="6"/>
      <c r="I20" s="6"/>
      <c r="J20" s="6"/>
      <c r="K20" s="6"/>
      <c r="L20" s="6"/>
      <c r="M20" s="6"/>
      <c r="N20" s="6"/>
      <c r="O20" s="6"/>
      <c r="P20" s="6"/>
      <c r="Q20" s="7"/>
      <c r="R20" s="5"/>
      <c r="S20" s="5"/>
    </row>
    <row r="21" spans="1:19" s="8" customFormat="1" ht="13.5" customHeight="1" x14ac:dyDescent="0.2">
      <c r="A21" s="61" t="s">
        <v>5</v>
      </c>
      <c r="B21" s="64" t="s">
        <v>10</v>
      </c>
      <c r="C21" s="64" t="s">
        <v>33</v>
      </c>
      <c r="D21" s="64" t="s">
        <v>2</v>
      </c>
      <c r="E21" s="67" t="s">
        <v>32</v>
      </c>
      <c r="F21" s="64" t="s">
        <v>7</v>
      </c>
      <c r="G21" s="64" t="s">
        <v>11</v>
      </c>
      <c r="H21" s="61" t="s">
        <v>56</v>
      </c>
      <c r="I21" s="61"/>
      <c r="J21" s="61"/>
      <c r="K21" s="61"/>
      <c r="L21" s="61"/>
      <c r="M21" s="61"/>
      <c r="N21" s="61"/>
      <c r="O21" s="61"/>
      <c r="P21" s="65" t="s">
        <v>6</v>
      </c>
      <c r="Q21" s="66" t="s">
        <v>20</v>
      </c>
      <c r="R21" s="62" t="s">
        <v>22</v>
      </c>
      <c r="S21" s="62" t="s">
        <v>12</v>
      </c>
    </row>
    <row r="22" spans="1:19" s="8" customFormat="1" ht="12" x14ac:dyDescent="0.2">
      <c r="A22" s="61"/>
      <c r="B22" s="64"/>
      <c r="C22" s="64"/>
      <c r="D22" s="64"/>
      <c r="E22" s="67"/>
      <c r="F22" s="64"/>
      <c r="G22" s="64"/>
      <c r="H22" s="61" t="s">
        <v>46</v>
      </c>
      <c r="I22" s="61"/>
      <c r="J22" s="61" t="s">
        <v>47</v>
      </c>
      <c r="K22" s="61"/>
      <c r="L22" s="61" t="s">
        <v>48</v>
      </c>
      <c r="M22" s="61"/>
      <c r="N22" s="61" t="s">
        <v>49</v>
      </c>
      <c r="O22" s="61"/>
      <c r="P22" s="65"/>
      <c r="Q22" s="66"/>
      <c r="R22" s="62"/>
      <c r="S22" s="62"/>
    </row>
    <row r="23" spans="1:19" s="16" customFormat="1" ht="24.75" customHeight="1" x14ac:dyDescent="0.3">
      <c r="A23" s="9">
        <v>1</v>
      </c>
      <c r="B23" s="10">
        <v>1</v>
      </c>
      <c r="C23" s="10">
        <v>10023524100</v>
      </c>
      <c r="D23" s="11" t="s">
        <v>59</v>
      </c>
      <c r="E23" s="10" t="s">
        <v>60</v>
      </c>
      <c r="F23" s="10"/>
      <c r="G23" s="9" t="s">
        <v>61</v>
      </c>
      <c r="H23" s="12">
        <v>7.7314814814814813E-4</v>
      </c>
      <c r="I23" s="13">
        <v>1</v>
      </c>
      <c r="J23" s="12">
        <v>7.0856481481481476E-4</v>
      </c>
      <c r="K23" s="13">
        <v>1</v>
      </c>
      <c r="L23" s="12">
        <v>7.1435185185185187E-4</v>
      </c>
      <c r="M23" s="13">
        <v>1</v>
      </c>
      <c r="N23" s="12">
        <v>7.1111111111111115E-4</v>
      </c>
      <c r="O23" s="13">
        <v>1</v>
      </c>
      <c r="P23" s="14">
        <f>SUM(H23,J23,L23,N23)</f>
        <v>2.9071759259259259E-3</v>
      </c>
      <c r="Q23" s="15">
        <f>$Q$19/((P23*24))</f>
        <v>57.329405207420976</v>
      </c>
      <c r="R23" s="10" t="s">
        <v>18</v>
      </c>
      <c r="S23" s="9"/>
    </row>
    <row r="24" spans="1:19" s="16" customFormat="1" ht="16.5" customHeight="1" x14ac:dyDescent="0.3">
      <c r="A24" s="9">
        <v>2</v>
      </c>
      <c r="B24" s="10">
        <v>12</v>
      </c>
      <c r="C24" s="10">
        <v>10036018811</v>
      </c>
      <c r="D24" s="11" t="s">
        <v>62</v>
      </c>
      <c r="E24" s="10" t="s">
        <v>63</v>
      </c>
      <c r="F24" s="10"/>
      <c r="G24" s="9" t="s">
        <v>38</v>
      </c>
      <c r="H24" s="12">
        <v>7.9259259259259257E-4</v>
      </c>
      <c r="I24" s="13">
        <v>5</v>
      </c>
      <c r="J24" s="12">
        <v>7.17361111111111E-4</v>
      </c>
      <c r="K24" s="13">
        <v>2</v>
      </c>
      <c r="L24" s="12">
        <v>7.2210648148148156E-4</v>
      </c>
      <c r="M24" s="13">
        <v>2</v>
      </c>
      <c r="N24" s="12">
        <v>7.2141203703703701E-4</v>
      </c>
      <c r="O24" s="13">
        <v>2</v>
      </c>
      <c r="P24" s="14">
        <f t="shared" ref="P24:P43" si="0">SUM(H24,J24,L24,N24)</f>
        <v>2.9534722222222219E-3</v>
      </c>
      <c r="Q24" s="15">
        <f t="shared" ref="Q24:Q43" si="1">$Q$19/((P24*24))</f>
        <v>56.430754761344936</v>
      </c>
      <c r="R24" s="10" t="s">
        <v>21</v>
      </c>
      <c r="S24" s="14"/>
    </row>
    <row r="25" spans="1:19" s="16" customFormat="1" ht="16.5" customHeight="1" x14ac:dyDescent="0.3">
      <c r="A25" s="9">
        <v>3</v>
      </c>
      <c r="B25" s="10">
        <v>11</v>
      </c>
      <c r="C25" s="10">
        <v>10036092771</v>
      </c>
      <c r="D25" s="11" t="s">
        <v>64</v>
      </c>
      <c r="E25" s="17" t="s">
        <v>65</v>
      </c>
      <c r="F25" s="10"/>
      <c r="G25" s="9" t="s">
        <v>38</v>
      </c>
      <c r="H25" s="12">
        <v>7.8854166666666667E-4</v>
      </c>
      <c r="I25" s="13">
        <v>4</v>
      </c>
      <c r="J25" s="12">
        <v>7.3194444444444446E-4</v>
      </c>
      <c r="K25" s="13">
        <v>4</v>
      </c>
      <c r="L25" s="12">
        <v>7.4236111111111106E-4</v>
      </c>
      <c r="M25" s="13">
        <v>3</v>
      </c>
      <c r="N25" s="12">
        <v>7.407407407407407E-4</v>
      </c>
      <c r="O25" s="13">
        <v>4</v>
      </c>
      <c r="P25" s="14">
        <f t="shared" si="0"/>
        <v>3.0035879629629627E-3</v>
      </c>
      <c r="Q25" s="15">
        <f t="shared" si="1"/>
        <v>55.489191167970411</v>
      </c>
      <c r="R25" s="10" t="s">
        <v>21</v>
      </c>
      <c r="S25" s="14"/>
    </row>
    <row r="26" spans="1:19" s="16" customFormat="1" ht="23.25" customHeight="1" x14ac:dyDescent="0.3">
      <c r="A26" s="9">
        <v>4</v>
      </c>
      <c r="B26" s="10">
        <v>4</v>
      </c>
      <c r="C26" s="10">
        <v>10034952922</v>
      </c>
      <c r="D26" s="11" t="s">
        <v>66</v>
      </c>
      <c r="E26" s="10" t="s">
        <v>67</v>
      </c>
      <c r="F26" s="10"/>
      <c r="G26" s="9" t="s">
        <v>68</v>
      </c>
      <c r="H26" s="12">
        <v>7.8020833333333327E-4</v>
      </c>
      <c r="I26" s="13">
        <v>2</v>
      </c>
      <c r="J26" s="12">
        <v>7.2835648148148141E-4</v>
      </c>
      <c r="K26" s="13">
        <v>3</v>
      </c>
      <c r="L26" s="12">
        <v>7.4837962962962966E-4</v>
      </c>
      <c r="M26" s="13">
        <v>5</v>
      </c>
      <c r="N26" s="12">
        <v>7.6562499999999992E-4</v>
      </c>
      <c r="O26" s="13">
        <v>14</v>
      </c>
      <c r="P26" s="14">
        <f t="shared" si="0"/>
        <v>3.022569444444444E-3</v>
      </c>
      <c r="Q26" s="15">
        <f t="shared" si="1"/>
        <v>55.14072372199886</v>
      </c>
      <c r="R26" s="10" t="s">
        <v>21</v>
      </c>
      <c r="S26" s="14"/>
    </row>
    <row r="27" spans="1:19" s="16" customFormat="1" ht="16.5" customHeight="1" x14ac:dyDescent="0.3">
      <c r="A27" s="9">
        <v>5</v>
      </c>
      <c r="B27" s="10">
        <v>109</v>
      </c>
      <c r="C27" s="10">
        <v>10005408742</v>
      </c>
      <c r="D27" s="11" t="s">
        <v>69</v>
      </c>
      <c r="E27" s="17" t="s">
        <v>70</v>
      </c>
      <c r="F27" s="10"/>
      <c r="G27" s="9" t="s">
        <v>71</v>
      </c>
      <c r="H27" s="12">
        <v>8.1192129629629626E-4</v>
      </c>
      <c r="I27" s="13">
        <v>13</v>
      </c>
      <c r="J27" s="12">
        <v>7.3229166666666668E-4</v>
      </c>
      <c r="K27" s="13">
        <v>5</v>
      </c>
      <c r="L27" s="12">
        <v>7.4837962962962966E-4</v>
      </c>
      <c r="M27" s="13">
        <v>6</v>
      </c>
      <c r="N27" s="12">
        <v>7.4282407407407413E-4</v>
      </c>
      <c r="O27" s="13">
        <v>5</v>
      </c>
      <c r="P27" s="14">
        <f t="shared" si="0"/>
        <v>3.0354166666666667E-3</v>
      </c>
      <c r="Q27" s="15">
        <f t="shared" si="1"/>
        <v>54.90734385724091</v>
      </c>
      <c r="R27" s="10" t="s">
        <v>21</v>
      </c>
      <c r="S27" s="9"/>
    </row>
    <row r="28" spans="1:19" s="16" customFormat="1" ht="16.5" customHeight="1" x14ac:dyDescent="0.3">
      <c r="A28" s="9">
        <v>6</v>
      </c>
      <c r="B28" s="10">
        <v>8</v>
      </c>
      <c r="C28" s="10">
        <v>10036018912</v>
      </c>
      <c r="D28" s="11" t="s">
        <v>72</v>
      </c>
      <c r="E28" s="10" t="s">
        <v>73</v>
      </c>
      <c r="F28" s="10"/>
      <c r="G28" s="9" t="s">
        <v>38</v>
      </c>
      <c r="H28" s="12">
        <v>8.0289351851851843E-4</v>
      </c>
      <c r="I28" s="13">
        <v>9</v>
      </c>
      <c r="J28" s="12">
        <v>7.4594907407407411E-4</v>
      </c>
      <c r="K28" s="13">
        <v>12</v>
      </c>
      <c r="L28" s="12">
        <v>7.4803240740740733E-4</v>
      </c>
      <c r="M28" s="13">
        <v>4</v>
      </c>
      <c r="N28" s="12">
        <v>7.4398148148148143E-4</v>
      </c>
      <c r="O28" s="13">
        <v>6</v>
      </c>
      <c r="P28" s="14">
        <f t="shared" si="0"/>
        <v>3.0408564814814812E-3</v>
      </c>
      <c r="Q28" s="15">
        <f t="shared" si="1"/>
        <v>54.809119628515973</v>
      </c>
      <c r="R28" s="10" t="s">
        <v>21</v>
      </c>
      <c r="S28" s="14"/>
    </row>
    <row r="29" spans="1:19" s="16" customFormat="1" ht="16.5" customHeight="1" x14ac:dyDescent="0.3">
      <c r="A29" s="9">
        <v>7</v>
      </c>
      <c r="B29" s="10">
        <v>162</v>
      </c>
      <c r="C29" s="10">
        <v>10015266568</v>
      </c>
      <c r="D29" s="11" t="s">
        <v>74</v>
      </c>
      <c r="E29" s="10" t="s">
        <v>75</v>
      </c>
      <c r="F29" s="10"/>
      <c r="G29" s="9" t="s">
        <v>71</v>
      </c>
      <c r="H29" s="12">
        <v>7.8333333333333336E-4</v>
      </c>
      <c r="I29" s="13">
        <v>3</v>
      </c>
      <c r="J29" s="12">
        <v>7.3969907407407404E-4</v>
      </c>
      <c r="K29" s="13">
        <v>8</v>
      </c>
      <c r="L29" s="12">
        <v>7.9097222222222232E-4</v>
      </c>
      <c r="M29" s="13">
        <v>18</v>
      </c>
      <c r="N29" s="12">
        <v>7.2789351851851845E-4</v>
      </c>
      <c r="O29" s="13">
        <v>3</v>
      </c>
      <c r="P29" s="14">
        <f t="shared" si="0"/>
        <v>3.0418981481481482E-3</v>
      </c>
      <c r="Q29" s="15">
        <f t="shared" si="1"/>
        <v>54.7903508104406</v>
      </c>
      <c r="R29" s="10" t="s">
        <v>21</v>
      </c>
      <c r="S29" s="14"/>
    </row>
    <row r="30" spans="1:19" s="16" customFormat="1" ht="16.5" customHeight="1" x14ac:dyDescent="0.3">
      <c r="A30" s="9">
        <v>8</v>
      </c>
      <c r="B30" s="10">
        <v>5</v>
      </c>
      <c r="C30" s="10">
        <v>10010168412</v>
      </c>
      <c r="D30" s="11" t="s">
        <v>76</v>
      </c>
      <c r="E30" s="10" t="s">
        <v>77</v>
      </c>
      <c r="F30" s="10"/>
      <c r="G30" s="9" t="s">
        <v>38</v>
      </c>
      <c r="H30" s="12">
        <v>8.0358796296296298E-4</v>
      </c>
      <c r="I30" s="13">
        <v>10</v>
      </c>
      <c r="J30" s="12">
        <v>7.3773148148148146E-4</v>
      </c>
      <c r="K30" s="13">
        <v>7</v>
      </c>
      <c r="L30" s="12">
        <v>7.496527777777778E-4</v>
      </c>
      <c r="M30" s="13">
        <v>8</v>
      </c>
      <c r="N30" s="12">
        <v>7.5798611111111108E-4</v>
      </c>
      <c r="O30" s="13">
        <v>10</v>
      </c>
      <c r="P30" s="14">
        <f t="shared" si="0"/>
        <v>3.0489583333333336E-3</v>
      </c>
      <c r="Q30" s="15">
        <f t="shared" si="1"/>
        <v>54.663477963785446</v>
      </c>
      <c r="R30" s="10" t="s">
        <v>29</v>
      </c>
      <c r="S30" s="14"/>
    </row>
    <row r="31" spans="1:19" s="16" customFormat="1" ht="16.5" customHeight="1" x14ac:dyDescent="0.3">
      <c r="A31" s="9">
        <v>9</v>
      </c>
      <c r="B31" s="10">
        <v>9</v>
      </c>
      <c r="C31" s="10">
        <v>10036019013</v>
      </c>
      <c r="D31" s="11" t="s">
        <v>78</v>
      </c>
      <c r="E31" s="10" t="s">
        <v>79</v>
      </c>
      <c r="F31" s="10"/>
      <c r="G31" s="9" t="s">
        <v>38</v>
      </c>
      <c r="H31" s="12">
        <v>8.0069444444444448E-4</v>
      </c>
      <c r="I31" s="13">
        <v>6</v>
      </c>
      <c r="J31" s="12">
        <v>7.4687500000000003E-4</v>
      </c>
      <c r="K31" s="13">
        <v>14</v>
      </c>
      <c r="L31" s="12">
        <v>7.5729166666666664E-4</v>
      </c>
      <c r="M31" s="13">
        <v>12</v>
      </c>
      <c r="N31" s="12">
        <v>7.5115740740740742E-4</v>
      </c>
      <c r="O31" s="13">
        <v>7</v>
      </c>
      <c r="P31" s="14">
        <f t="shared" si="0"/>
        <v>3.0560185185185187E-3</v>
      </c>
      <c r="Q31" s="15">
        <f t="shared" si="1"/>
        <v>54.537191334646266</v>
      </c>
      <c r="R31" s="10" t="s">
        <v>29</v>
      </c>
      <c r="S31" s="9"/>
    </row>
    <row r="32" spans="1:19" s="16" customFormat="1" ht="22.5" customHeight="1" x14ac:dyDescent="0.3">
      <c r="A32" s="9">
        <v>10</v>
      </c>
      <c r="B32" s="10">
        <v>14</v>
      </c>
      <c r="C32" s="10">
        <v>10036013858</v>
      </c>
      <c r="D32" s="11" t="s">
        <v>80</v>
      </c>
      <c r="E32" s="10" t="s">
        <v>81</v>
      </c>
      <c r="F32" s="10"/>
      <c r="G32" s="9" t="s">
        <v>38</v>
      </c>
      <c r="H32" s="12">
        <v>8.0081018518518522E-4</v>
      </c>
      <c r="I32" s="13">
        <v>7</v>
      </c>
      <c r="J32" s="12">
        <v>7.4432870370370375E-4</v>
      </c>
      <c r="K32" s="13">
        <v>11</v>
      </c>
      <c r="L32" s="12">
        <v>7.4907407407407399E-4</v>
      </c>
      <c r="M32" s="13">
        <v>7</v>
      </c>
      <c r="N32" s="12">
        <v>7.6296296296296301E-4</v>
      </c>
      <c r="O32" s="13">
        <v>12</v>
      </c>
      <c r="P32" s="14">
        <f t="shared" si="0"/>
        <v>3.0571759259259259E-3</v>
      </c>
      <c r="Q32" s="15">
        <f t="shared" si="1"/>
        <v>54.516544256833491</v>
      </c>
      <c r="R32" s="10" t="s">
        <v>29</v>
      </c>
      <c r="S32" s="14"/>
    </row>
    <row r="33" spans="1:19" s="16" customFormat="1" ht="18.75" customHeight="1" x14ac:dyDescent="0.3">
      <c r="A33" s="9">
        <v>11</v>
      </c>
      <c r="B33" s="10">
        <v>16</v>
      </c>
      <c r="C33" s="10">
        <v>10065490946</v>
      </c>
      <c r="D33" s="11" t="s">
        <v>82</v>
      </c>
      <c r="E33" s="10" t="s">
        <v>83</v>
      </c>
      <c r="F33" s="10"/>
      <c r="G33" s="9" t="s">
        <v>38</v>
      </c>
      <c r="H33" s="12">
        <v>8.0115740740740744E-4</v>
      </c>
      <c r="I33" s="13">
        <v>8</v>
      </c>
      <c r="J33" s="12">
        <v>7.4050925925925933E-4</v>
      </c>
      <c r="K33" s="13">
        <v>10</v>
      </c>
      <c r="L33" s="12">
        <v>7.6064814814814821E-4</v>
      </c>
      <c r="M33" s="13">
        <v>13</v>
      </c>
      <c r="N33" s="12">
        <v>7.6516203703703718E-4</v>
      </c>
      <c r="O33" s="13">
        <v>13</v>
      </c>
      <c r="P33" s="14">
        <f t="shared" si="0"/>
        <v>3.0674768518518525E-3</v>
      </c>
      <c r="Q33" s="15">
        <f t="shared" si="1"/>
        <v>54.333471682451034</v>
      </c>
      <c r="R33" s="10" t="s">
        <v>29</v>
      </c>
      <c r="S33" s="14"/>
    </row>
    <row r="34" spans="1:19" s="16" customFormat="1" ht="16.5" customHeight="1" x14ac:dyDescent="0.3">
      <c r="A34" s="9">
        <v>12</v>
      </c>
      <c r="B34" s="10">
        <v>10</v>
      </c>
      <c r="C34" s="10">
        <v>10036018609</v>
      </c>
      <c r="D34" s="11" t="s">
        <v>84</v>
      </c>
      <c r="E34" s="10" t="s">
        <v>85</v>
      </c>
      <c r="F34" s="10"/>
      <c r="G34" s="9" t="s">
        <v>38</v>
      </c>
      <c r="H34" s="12">
        <v>8.1354166666666673E-4</v>
      </c>
      <c r="I34" s="13">
        <v>15</v>
      </c>
      <c r="J34" s="12">
        <v>7.4664351851851845E-4</v>
      </c>
      <c r="K34" s="13">
        <v>13</v>
      </c>
      <c r="L34" s="12">
        <v>7.5254629629629619E-4</v>
      </c>
      <c r="M34" s="13">
        <v>10</v>
      </c>
      <c r="N34" s="12">
        <v>7.5567129629629639E-4</v>
      </c>
      <c r="O34" s="13">
        <v>9</v>
      </c>
      <c r="P34" s="14">
        <f t="shared" si="0"/>
        <v>3.068402777777778E-3</v>
      </c>
      <c r="Q34" s="15">
        <f t="shared" si="1"/>
        <v>54.317075930745723</v>
      </c>
      <c r="R34" s="10" t="s">
        <v>29</v>
      </c>
      <c r="S34" s="14"/>
    </row>
    <row r="35" spans="1:19" s="16" customFormat="1" ht="16.5" customHeight="1" x14ac:dyDescent="0.3">
      <c r="A35" s="9">
        <v>13</v>
      </c>
      <c r="B35" s="10">
        <v>3</v>
      </c>
      <c r="C35" s="10">
        <v>10015314361</v>
      </c>
      <c r="D35" s="11" t="s">
        <v>86</v>
      </c>
      <c r="E35" s="10" t="s">
        <v>87</v>
      </c>
      <c r="F35" s="10"/>
      <c r="G35" s="9" t="s">
        <v>38</v>
      </c>
      <c r="H35" s="12">
        <v>8.1354166666666673E-4</v>
      </c>
      <c r="I35" s="13">
        <v>16</v>
      </c>
      <c r="J35" s="12">
        <v>7.3773148148148146E-4</v>
      </c>
      <c r="K35" s="13">
        <v>6</v>
      </c>
      <c r="L35" s="12">
        <v>7.51388888888889E-4</v>
      </c>
      <c r="M35" s="13">
        <v>9</v>
      </c>
      <c r="N35" s="12">
        <v>7.6655092592592606E-4</v>
      </c>
      <c r="O35" s="13">
        <v>16</v>
      </c>
      <c r="P35" s="14">
        <f t="shared" si="0"/>
        <v>3.0692129629629633E-3</v>
      </c>
      <c r="Q35" s="15">
        <f t="shared" si="1"/>
        <v>54.30273776302888</v>
      </c>
      <c r="R35" s="10" t="s">
        <v>29</v>
      </c>
      <c r="S35" s="9"/>
    </row>
    <row r="36" spans="1:19" s="16" customFormat="1" ht="16.5" customHeight="1" x14ac:dyDescent="0.3">
      <c r="A36" s="9">
        <v>14</v>
      </c>
      <c r="B36" s="10">
        <v>6</v>
      </c>
      <c r="C36" s="10">
        <v>10010165277</v>
      </c>
      <c r="D36" s="11" t="s">
        <v>88</v>
      </c>
      <c r="E36" s="10" t="s">
        <v>89</v>
      </c>
      <c r="F36" s="10"/>
      <c r="G36" s="9" t="s">
        <v>38</v>
      </c>
      <c r="H36" s="12">
        <v>8.155092592592592E-4</v>
      </c>
      <c r="I36" s="13">
        <v>17</v>
      </c>
      <c r="J36" s="12">
        <v>7.5740740740740749E-4</v>
      </c>
      <c r="K36" s="13">
        <v>16</v>
      </c>
      <c r="L36" s="12">
        <v>7.5474537037037036E-4</v>
      </c>
      <c r="M36" s="13">
        <v>11</v>
      </c>
      <c r="N36" s="12">
        <v>7.6030092592592599E-4</v>
      </c>
      <c r="O36" s="13">
        <v>11</v>
      </c>
      <c r="P36" s="14">
        <f t="shared" si="0"/>
        <v>3.0879629629629629E-3</v>
      </c>
      <c r="Q36" s="15">
        <f t="shared" si="1"/>
        <v>53.973013493253369</v>
      </c>
      <c r="R36" s="10" t="s">
        <v>29</v>
      </c>
      <c r="S36" s="14"/>
    </row>
    <row r="37" spans="1:19" s="16" customFormat="1" ht="24" customHeight="1" x14ac:dyDescent="0.3">
      <c r="A37" s="9">
        <v>15</v>
      </c>
      <c r="B37" s="10">
        <v>232</v>
      </c>
      <c r="C37" s="10">
        <v>10009321882</v>
      </c>
      <c r="D37" s="11" t="s">
        <v>90</v>
      </c>
      <c r="E37" s="10" t="s">
        <v>91</v>
      </c>
      <c r="F37" s="10"/>
      <c r="G37" s="9" t="s">
        <v>92</v>
      </c>
      <c r="H37" s="12">
        <v>8.0636574074074074E-4</v>
      </c>
      <c r="I37" s="13">
        <v>11</v>
      </c>
      <c r="J37" s="12">
        <v>7.5219907407407397E-4</v>
      </c>
      <c r="K37" s="13">
        <v>15</v>
      </c>
      <c r="L37" s="12">
        <v>7.6261574074074079E-4</v>
      </c>
      <c r="M37" s="13">
        <v>14</v>
      </c>
      <c r="N37" s="12">
        <v>7.7719907407407414E-4</v>
      </c>
      <c r="O37" s="13">
        <v>17</v>
      </c>
      <c r="P37" s="14">
        <f t="shared" si="0"/>
        <v>3.0983796296296297E-3</v>
      </c>
      <c r="Q37" s="15">
        <f t="shared" si="1"/>
        <v>53.791557713858793</v>
      </c>
      <c r="R37" s="10" t="s">
        <v>29</v>
      </c>
      <c r="S37" s="14"/>
    </row>
    <row r="38" spans="1:19" s="16" customFormat="1" ht="16.5" customHeight="1" x14ac:dyDescent="0.3">
      <c r="A38" s="9">
        <v>16</v>
      </c>
      <c r="B38" s="10">
        <v>110</v>
      </c>
      <c r="C38" s="10">
        <v>10009194772</v>
      </c>
      <c r="D38" s="11" t="s">
        <v>93</v>
      </c>
      <c r="E38" s="10" t="s">
        <v>94</v>
      </c>
      <c r="F38" s="10"/>
      <c r="G38" s="9" t="s">
        <v>71</v>
      </c>
      <c r="H38" s="12">
        <v>8.1770833333333337E-4</v>
      </c>
      <c r="I38" s="13">
        <v>18</v>
      </c>
      <c r="J38" s="12">
        <v>7.7291666666666665E-4</v>
      </c>
      <c r="K38" s="13">
        <v>18</v>
      </c>
      <c r="L38" s="12">
        <v>7.8923611111111121E-4</v>
      </c>
      <c r="M38" s="13">
        <v>17</v>
      </c>
      <c r="N38" s="12">
        <v>7.5428240740740751E-4</v>
      </c>
      <c r="O38" s="13">
        <v>8</v>
      </c>
      <c r="P38" s="14">
        <f t="shared" si="0"/>
        <v>3.1341435185185187E-3</v>
      </c>
      <c r="Q38" s="15">
        <f t="shared" si="1"/>
        <v>53.177739207503969</v>
      </c>
      <c r="R38" s="10" t="s">
        <v>29</v>
      </c>
      <c r="S38" s="14"/>
    </row>
    <row r="39" spans="1:19" s="16" customFormat="1" ht="24" customHeight="1" x14ac:dyDescent="0.3">
      <c r="A39" s="9">
        <v>17</v>
      </c>
      <c r="B39" s="10">
        <v>237</v>
      </c>
      <c r="C39" s="10">
        <v>10036099542</v>
      </c>
      <c r="D39" s="11" t="s">
        <v>95</v>
      </c>
      <c r="E39" s="10" t="s">
        <v>96</v>
      </c>
      <c r="F39" s="10"/>
      <c r="G39" s="9" t="s">
        <v>97</v>
      </c>
      <c r="H39" s="12">
        <v>8.1226851851851848E-4</v>
      </c>
      <c r="I39" s="13">
        <v>14</v>
      </c>
      <c r="J39" s="12">
        <v>7.6458333333333326E-4</v>
      </c>
      <c r="K39" s="13">
        <v>17</v>
      </c>
      <c r="L39" s="12">
        <v>7.6898148148148149E-4</v>
      </c>
      <c r="M39" s="13">
        <v>15</v>
      </c>
      <c r="N39" s="12">
        <v>7.8888888888888899E-4</v>
      </c>
      <c r="O39" s="13">
        <v>18</v>
      </c>
      <c r="P39" s="14">
        <f t="shared" si="0"/>
        <v>3.1347222222222223E-3</v>
      </c>
      <c r="Q39" s="15">
        <f t="shared" si="1"/>
        <v>53.167922020381035</v>
      </c>
      <c r="R39" s="10" t="s">
        <v>29</v>
      </c>
      <c r="S39" s="9"/>
    </row>
    <row r="40" spans="1:19" s="16" customFormat="1" ht="16.5" customHeight="1" x14ac:dyDescent="0.3">
      <c r="A40" s="9">
        <v>18</v>
      </c>
      <c r="B40" s="10">
        <v>15</v>
      </c>
      <c r="C40" s="10">
        <v>10036092468</v>
      </c>
      <c r="D40" s="11" t="s">
        <v>98</v>
      </c>
      <c r="E40" s="10" t="s">
        <v>99</v>
      </c>
      <c r="F40" s="10"/>
      <c r="G40" s="9" t="s">
        <v>38</v>
      </c>
      <c r="H40" s="12">
        <v>8.2199074074074075E-4</v>
      </c>
      <c r="I40" s="13">
        <v>19</v>
      </c>
      <c r="J40" s="12">
        <v>7.7384259259259257E-4</v>
      </c>
      <c r="K40" s="13">
        <v>19</v>
      </c>
      <c r="L40" s="12">
        <v>7.9282407407407394E-4</v>
      </c>
      <c r="M40" s="13">
        <v>19</v>
      </c>
      <c r="N40" s="12">
        <v>7.6574074074074077E-4</v>
      </c>
      <c r="O40" s="13">
        <v>15</v>
      </c>
      <c r="P40" s="14">
        <f>SUM(H40,J40,L40,N40)</f>
        <v>3.1543981481481479E-3</v>
      </c>
      <c r="Q40" s="15">
        <f t="shared" si="1"/>
        <v>52.836280912893521</v>
      </c>
      <c r="R40" s="10" t="s">
        <v>29</v>
      </c>
      <c r="S40" s="14"/>
    </row>
    <row r="41" spans="1:19" s="16" customFormat="1" ht="16.5" customHeight="1" x14ac:dyDescent="0.3">
      <c r="A41" s="9">
        <v>19</v>
      </c>
      <c r="B41" s="10">
        <v>108</v>
      </c>
      <c r="C41" s="10">
        <v>10006886576</v>
      </c>
      <c r="D41" s="11" t="s">
        <v>100</v>
      </c>
      <c r="E41" s="10" t="s">
        <v>101</v>
      </c>
      <c r="F41" s="10"/>
      <c r="G41" s="9" t="s">
        <v>71</v>
      </c>
      <c r="H41" s="12">
        <v>8.3877314814814806E-4</v>
      </c>
      <c r="I41" s="13">
        <v>20</v>
      </c>
      <c r="J41" s="12">
        <v>7.8703703703703705E-4</v>
      </c>
      <c r="K41" s="13">
        <v>21</v>
      </c>
      <c r="L41" s="12">
        <v>8.1516203703703698E-4</v>
      </c>
      <c r="M41" s="13">
        <v>21</v>
      </c>
      <c r="N41" s="12">
        <v>8.0474537037037049E-4</v>
      </c>
      <c r="O41" s="13">
        <v>20</v>
      </c>
      <c r="P41" s="14">
        <f t="shared" si="0"/>
        <v>3.2457175925925926E-3</v>
      </c>
      <c r="Q41" s="15">
        <f t="shared" si="1"/>
        <v>51.349712940840845</v>
      </c>
      <c r="R41" s="10" t="s">
        <v>34</v>
      </c>
      <c r="S41" s="14"/>
    </row>
    <row r="42" spans="1:19" s="16" customFormat="1" ht="16.5" customHeight="1" x14ac:dyDescent="0.3">
      <c r="A42" s="9">
        <v>20</v>
      </c>
      <c r="B42" s="10">
        <v>161</v>
      </c>
      <c r="C42" s="10">
        <v>10015266063</v>
      </c>
      <c r="D42" s="11" t="s">
        <v>102</v>
      </c>
      <c r="E42" s="10" t="s">
        <v>103</v>
      </c>
      <c r="F42" s="10"/>
      <c r="G42" s="9" t="s">
        <v>71</v>
      </c>
      <c r="H42" s="12">
        <v>8.4780092592592589E-4</v>
      </c>
      <c r="I42" s="13">
        <v>21</v>
      </c>
      <c r="J42" s="12">
        <v>7.8657407407407409E-4</v>
      </c>
      <c r="K42" s="13">
        <v>20</v>
      </c>
      <c r="L42" s="12">
        <v>8.1226851851851848E-4</v>
      </c>
      <c r="M42" s="13">
        <v>20</v>
      </c>
      <c r="N42" s="12">
        <v>8.0902777777777787E-4</v>
      </c>
      <c r="O42" s="13">
        <v>21</v>
      </c>
      <c r="P42" s="14">
        <f t="shared" si="0"/>
        <v>3.2556712962962964E-3</v>
      </c>
      <c r="Q42" s="15">
        <f t="shared" si="1"/>
        <v>51.192719257705569</v>
      </c>
      <c r="R42" s="10" t="s">
        <v>34</v>
      </c>
      <c r="S42" s="14"/>
    </row>
    <row r="43" spans="1:19" s="16" customFormat="1" ht="16.5" customHeight="1" x14ac:dyDescent="0.3">
      <c r="A43" s="1" t="s">
        <v>108</v>
      </c>
      <c r="B43" s="10">
        <v>163</v>
      </c>
      <c r="C43" s="10">
        <v>10036013555</v>
      </c>
      <c r="D43" s="11" t="s">
        <v>104</v>
      </c>
      <c r="E43" s="10" t="s">
        <v>105</v>
      </c>
      <c r="F43" s="10"/>
      <c r="G43" s="9" t="s">
        <v>71</v>
      </c>
      <c r="H43" s="12">
        <v>8.0879629629629628E-4</v>
      </c>
      <c r="I43" s="13">
        <v>12</v>
      </c>
      <c r="J43" s="12">
        <v>7.4039351851851859E-4</v>
      </c>
      <c r="K43" s="13">
        <v>9</v>
      </c>
      <c r="L43" s="12">
        <v>7.7789351851851858E-4</v>
      </c>
      <c r="M43" s="13">
        <v>16</v>
      </c>
      <c r="N43" s="12">
        <v>7.9629629629629636E-4</v>
      </c>
      <c r="O43" s="13">
        <v>19</v>
      </c>
      <c r="P43" s="14">
        <f t="shared" si="0"/>
        <v>3.1233796296296296E-3</v>
      </c>
      <c r="Q43" s="15">
        <f t="shared" si="1"/>
        <v>53.361002001037569</v>
      </c>
      <c r="R43" s="10" t="s">
        <v>29</v>
      </c>
      <c r="S43" s="14"/>
    </row>
    <row r="44" spans="1:19" s="16" customFormat="1" ht="16.5" customHeight="1" x14ac:dyDescent="0.3">
      <c r="A44" s="1" t="s">
        <v>109</v>
      </c>
      <c r="B44" s="1">
        <v>2</v>
      </c>
      <c r="C44" s="18">
        <v>10034936653</v>
      </c>
      <c r="D44" s="16" t="s">
        <v>106</v>
      </c>
      <c r="E44" s="1" t="s">
        <v>107</v>
      </c>
      <c r="F44" s="1"/>
      <c r="G44" s="1" t="s">
        <v>38</v>
      </c>
      <c r="H44" s="19"/>
      <c r="I44" s="20"/>
      <c r="J44" s="19"/>
      <c r="K44" s="20"/>
      <c r="L44" s="19"/>
      <c r="M44" s="20"/>
      <c r="N44" s="19"/>
      <c r="O44" s="20"/>
      <c r="P44" s="14"/>
      <c r="Q44" s="21"/>
      <c r="R44" s="10"/>
      <c r="S44" s="9"/>
    </row>
    <row r="45" spans="1:19" ht="6" customHeight="1" x14ac:dyDescent="0.3">
      <c r="A45" s="22"/>
      <c r="B45" s="23"/>
      <c r="C45" s="23"/>
      <c r="D45" s="24"/>
      <c r="E45" s="25"/>
      <c r="F45" s="26"/>
      <c r="G45" s="27"/>
      <c r="H45" s="28"/>
      <c r="I45" s="28"/>
      <c r="J45" s="28"/>
      <c r="K45" s="28"/>
      <c r="L45" s="28"/>
      <c r="M45" s="28"/>
      <c r="N45" s="28"/>
      <c r="O45" s="28"/>
      <c r="P45" s="28"/>
      <c r="Q45" s="29"/>
      <c r="R45" s="30"/>
      <c r="S45" s="30"/>
    </row>
    <row r="46" spans="1:19" s="2" customFormat="1" ht="13.8" x14ac:dyDescent="0.25">
      <c r="A46" s="63" t="s">
        <v>3</v>
      </c>
      <c r="B46" s="63"/>
      <c r="C46" s="63"/>
      <c r="D46" s="63"/>
      <c r="E46" s="46"/>
      <c r="F46" s="46"/>
      <c r="G46" s="63" t="s">
        <v>4</v>
      </c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</row>
    <row r="47" spans="1:19" s="8" customFormat="1" ht="12" x14ac:dyDescent="0.2">
      <c r="A47" s="39" t="s">
        <v>54</v>
      </c>
      <c r="B47" s="39"/>
      <c r="C47" s="47"/>
      <c r="D47" s="39"/>
      <c r="E47" s="38"/>
      <c r="F47" s="39"/>
      <c r="G47" s="48" t="s">
        <v>30</v>
      </c>
      <c r="H47" s="37">
        <v>4</v>
      </c>
      <c r="I47" s="37"/>
      <c r="L47" s="37"/>
      <c r="M47" s="37"/>
      <c r="N47" s="37"/>
      <c r="O47" s="37"/>
      <c r="Q47" s="49"/>
      <c r="R47" s="50" t="s">
        <v>28</v>
      </c>
      <c r="S47" s="48">
        <f>COUNTIF(F23:F62,"ЗМС")</f>
        <v>0</v>
      </c>
    </row>
    <row r="48" spans="1:19" s="8" customFormat="1" ht="12" x14ac:dyDescent="0.2">
      <c r="A48" s="39" t="s">
        <v>55</v>
      </c>
      <c r="B48" s="39"/>
      <c r="C48" s="51"/>
      <c r="D48" s="39"/>
      <c r="E48" s="38"/>
      <c r="F48" s="39"/>
      <c r="G48" s="47" t="s">
        <v>23</v>
      </c>
      <c r="H48" s="37">
        <f>H49+H53</f>
        <v>21</v>
      </c>
      <c r="I48" s="37"/>
      <c r="L48" s="37"/>
      <c r="M48" s="37"/>
      <c r="N48" s="37"/>
      <c r="O48" s="37"/>
      <c r="Q48" s="49"/>
      <c r="R48" s="50" t="s">
        <v>18</v>
      </c>
      <c r="S48" s="48">
        <f>COUNTIF(F23:F62,"МСМК")</f>
        <v>0</v>
      </c>
    </row>
    <row r="49" spans="1:19" s="8" customFormat="1" ht="12" x14ac:dyDescent="0.2">
      <c r="A49" s="39"/>
      <c r="B49" s="39"/>
      <c r="C49" s="48"/>
      <c r="D49" s="39"/>
      <c r="E49" s="38"/>
      <c r="F49" s="39"/>
      <c r="G49" s="47" t="s">
        <v>24</v>
      </c>
      <c r="H49" s="37">
        <f>H50+H51+H52</f>
        <v>20</v>
      </c>
      <c r="I49" s="37"/>
      <c r="L49" s="37"/>
      <c r="M49" s="37"/>
      <c r="N49" s="37"/>
      <c r="O49" s="37"/>
      <c r="Q49" s="49"/>
      <c r="R49" s="50" t="s">
        <v>21</v>
      </c>
      <c r="S49" s="48">
        <f>COUNTIF(F23:F62,"МС")</f>
        <v>0</v>
      </c>
    </row>
    <row r="50" spans="1:19" s="8" customFormat="1" ht="12" x14ac:dyDescent="0.2">
      <c r="A50" s="39"/>
      <c r="B50" s="39"/>
      <c r="C50" s="48"/>
      <c r="D50" s="39"/>
      <c r="E50" s="38"/>
      <c r="F50" s="39"/>
      <c r="G50" s="47" t="s">
        <v>25</v>
      </c>
      <c r="H50" s="37">
        <f>COUNT(A23:A44)</f>
        <v>20</v>
      </c>
      <c r="I50" s="37"/>
      <c r="L50" s="37"/>
      <c r="M50" s="37"/>
      <c r="N50" s="37"/>
      <c r="O50" s="37"/>
      <c r="Q50" s="49"/>
      <c r="R50" s="50" t="s">
        <v>29</v>
      </c>
      <c r="S50" s="48">
        <f>COUNTIF(F23:F62,"КМС")</f>
        <v>0</v>
      </c>
    </row>
    <row r="51" spans="1:19" s="8" customFormat="1" ht="12" x14ac:dyDescent="0.2">
      <c r="A51" s="39"/>
      <c r="B51" s="39"/>
      <c r="C51" s="48"/>
      <c r="D51" s="39"/>
      <c r="E51" s="38"/>
      <c r="F51" s="39"/>
      <c r="G51" s="47" t="s">
        <v>26</v>
      </c>
      <c r="H51" s="37">
        <f>COUNTIF(A23:A44,"НФ")</f>
        <v>0</v>
      </c>
      <c r="I51" s="37"/>
      <c r="L51" s="37"/>
      <c r="M51" s="37"/>
      <c r="N51" s="37"/>
      <c r="O51" s="37"/>
      <c r="Q51" s="49"/>
      <c r="R51" s="50" t="s">
        <v>34</v>
      </c>
      <c r="S51" s="48">
        <f>COUNTIF(F23:F62,"1 СР")</f>
        <v>0</v>
      </c>
    </row>
    <row r="52" spans="1:19" s="8" customFormat="1" ht="12" x14ac:dyDescent="0.2">
      <c r="A52" s="39"/>
      <c r="B52" s="39"/>
      <c r="C52" s="39"/>
      <c r="D52" s="39"/>
      <c r="E52" s="38"/>
      <c r="F52" s="39"/>
      <c r="G52" s="47" t="s">
        <v>31</v>
      </c>
      <c r="H52" s="37">
        <f>COUNTIF(A23:A44,"ДСКВ")</f>
        <v>0</v>
      </c>
      <c r="I52" s="37"/>
      <c r="L52" s="37"/>
      <c r="M52" s="37"/>
      <c r="N52" s="37"/>
      <c r="O52" s="37"/>
      <c r="Q52" s="49"/>
      <c r="R52" s="49" t="s">
        <v>36</v>
      </c>
      <c r="S52" s="48">
        <f>COUNTIF(F23:F62,"2 СР")</f>
        <v>0</v>
      </c>
    </row>
    <row r="53" spans="1:19" s="8" customFormat="1" ht="12" x14ac:dyDescent="0.2">
      <c r="A53" s="39"/>
      <c r="B53" s="39"/>
      <c r="C53" s="39"/>
      <c r="D53" s="39"/>
      <c r="E53" s="38"/>
      <c r="F53" s="39"/>
      <c r="G53" s="47" t="s">
        <v>27</v>
      </c>
      <c r="H53" s="37">
        <f>COUNTIF(A23:A44,"НС")</f>
        <v>1</v>
      </c>
      <c r="I53" s="37"/>
      <c r="L53" s="37"/>
      <c r="M53" s="37"/>
      <c r="N53" s="37"/>
      <c r="O53" s="37"/>
      <c r="Q53" s="49"/>
      <c r="R53" s="49" t="s">
        <v>37</v>
      </c>
      <c r="S53" s="48">
        <f>COUNTIF(F23:F62,"3 СР")</f>
        <v>0</v>
      </c>
    </row>
    <row r="54" spans="1:19" ht="5.25" customHeight="1" x14ac:dyDescent="0.25">
      <c r="A54" s="5"/>
      <c r="B54" s="1"/>
      <c r="C54" s="1"/>
      <c r="D54" s="5"/>
      <c r="E54" s="3"/>
      <c r="F54" s="5"/>
      <c r="G54" s="5"/>
      <c r="H54" s="6"/>
      <c r="I54" s="6"/>
      <c r="J54" s="6"/>
      <c r="K54" s="6"/>
      <c r="L54" s="6"/>
      <c r="M54" s="6"/>
      <c r="N54" s="6"/>
      <c r="O54" s="6"/>
      <c r="P54" s="6"/>
      <c r="Q54" s="7"/>
      <c r="R54" s="5"/>
      <c r="S54" s="5"/>
    </row>
    <row r="55" spans="1:19" s="2" customFormat="1" ht="13.8" x14ac:dyDescent="0.25">
      <c r="A55" s="63" t="str">
        <f>A16</f>
        <v>ТЕХНИЧЕСКИЙ ДЕЛЕГАТ ФВСР:</v>
      </c>
      <c r="B55" s="63"/>
      <c r="C55" s="63"/>
      <c r="D55" s="63"/>
      <c r="E55" s="63" t="str">
        <f>A17</f>
        <v>ГЛАВНЫЙ СУДЬЯ:</v>
      </c>
      <c r="F55" s="63"/>
      <c r="G55" s="63"/>
      <c r="H55" s="63" t="str">
        <f>A18</f>
        <v>ГЛАВНЫЙ СЕКРЕТАРЬ:</v>
      </c>
      <c r="I55" s="63"/>
      <c r="J55" s="63"/>
      <c r="K55" s="63"/>
      <c r="L55" s="63"/>
      <c r="M55" s="63"/>
      <c r="N55" s="63"/>
      <c r="O55" s="63"/>
      <c r="P55" s="63"/>
      <c r="Q55" s="63" t="str">
        <f>A19</f>
        <v>СУДЬЯ НА ФИНИШЕ:</v>
      </c>
      <c r="R55" s="63"/>
      <c r="S55" s="63"/>
    </row>
    <row r="56" spans="1:19" ht="13.8" x14ac:dyDescent="0.25">
      <c r="A56" s="68"/>
      <c r="B56" s="68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</row>
    <row r="57" spans="1:19" ht="13.8" x14ac:dyDescent="0.25">
      <c r="A57" s="1"/>
      <c r="B57" s="1"/>
      <c r="C57" s="1"/>
      <c r="D57" s="1"/>
      <c r="E57" s="31"/>
      <c r="F57" s="1"/>
      <c r="G57" s="1"/>
      <c r="H57" s="6"/>
      <c r="I57" s="6"/>
      <c r="J57" s="6"/>
      <c r="K57" s="6"/>
      <c r="L57" s="6"/>
      <c r="M57" s="6"/>
      <c r="N57" s="6"/>
      <c r="O57" s="6"/>
      <c r="P57" s="6"/>
      <c r="Q57" s="1"/>
      <c r="R57" s="1"/>
      <c r="S57" s="1"/>
    </row>
    <row r="58" spans="1:19" ht="13.8" x14ac:dyDescent="0.25">
      <c r="A58" s="1"/>
      <c r="B58" s="1"/>
      <c r="C58" s="1"/>
      <c r="D58" s="1"/>
      <c r="E58" s="31"/>
      <c r="F58" s="1"/>
      <c r="G58" s="1"/>
      <c r="H58" s="6"/>
      <c r="I58" s="6"/>
      <c r="J58" s="6"/>
      <c r="K58" s="6"/>
      <c r="L58" s="6"/>
      <c r="M58" s="6"/>
      <c r="N58" s="6"/>
      <c r="O58" s="6"/>
      <c r="P58" s="6"/>
      <c r="Q58" s="1"/>
      <c r="R58" s="1"/>
      <c r="S58" s="1"/>
    </row>
    <row r="59" spans="1:19" ht="13.8" x14ac:dyDescent="0.25">
      <c r="A59" s="1"/>
      <c r="B59" s="1"/>
      <c r="C59" s="1"/>
      <c r="D59" s="1"/>
      <c r="E59" s="31"/>
      <c r="F59" s="1"/>
      <c r="G59" s="1"/>
      <c r="H59" s="6"/>
      <c r="I59" s="6"/>
      <c r="J59" s="6"/>
      <c r="K59" s="6"/>
      <c r="L59" s="6"/>
      <c r="M59" s="6"/>
      <c r="N59" s="6"/>
      <c r="O59" s="6"/>
      <c r="P59" s="6"/>
      <c r="Q59" s="1"/>
      <c r="R59" s="1"/>
      <c r="S59" s="1"/>
    </row>
    <row r="60" spans="1:19" ht="13.8" x14ac:dyDescent="0.25">
      <c r="A60" s="1"/>
      <c r="B60" s="1"/>
      <c r="C60" s="1"/>
      <c r="D60" s="1"/>
      <c r="E60" s="31"/>
      <c r="F60" s="1"/>
      <c r="G60" s="1"/>
      <c r="H60" s="6"/>
      <c r="I60" s="6"/>
      <c r="J60" s="6"/>
      <c r="K60" s="6"/>
      <c r="L60" s="6"/>
      <c r="M60" s="6"/>
      <c r="N60" s="6"/>
      <c r="O60" s="6"/>
      <c r="P60" s="6"/>
      <c r="Q60" s="7"/>
      <c r="R60" s="5"/>
      <c r="S60" s="1"/>
    </row>
    <row r="61" spans="1:19" s="2" customFormat="1" ht="13.8" x14ac:dyDescent="0.25">
      <c r="A61" s="68" t="s">
        <v>35</v>
      </c>
      <c r="B61" s="68"/>
      <c r="C61" s="68"/>
      <c r="D61" s="68"/>
      <c r="E61" s="68" t="str">
        <f>G17</f>
        <v>Соловьев Г.Н. (ВК, Санкт-петербург)</v>
      </c>
      <c r="F61" s="68"/>
      <c r="G61" s="68"/>
      <c r="H61" s="68" t="str">
        <f>G18</f>
        <v>Радчук А.С. (ВК, Санкт-Петербург)</v>
      </c>
      <c r="I61" s="68"/>
      <c r="J61" s="68"/>
      <c r="K61" s="68"/>
      <c r="L61" s="68"/>
      <c r="M61" s="68"/>
      <c r="N61" s="68"/>
      <c r="O61" s="68"/>
      <c r="P61" s="68"/>
      <c r="Q61" s="68" t="str">
        <f>G19</f>
        <v>Михайлова И.Н. (ВК, Санкт-Петербург)</v>
      </c>
      <c r="R61" s="68"/>
      <c r="S61" s="68"/>
    </row>
  </sheetData>
  <mergeCells count="45">
    <mergeCell ref="Q55:S55"/>
    <mergeCell ref="Q61:S61"/>
    <mergeCell ref="A56:E56"/>
    <mergeCell ref="F56:S56"/>
    <mergeCell ref="A61:D61"/>
    <mergeCell ref="E61:G61"/>
    <mergeCell ref="H61:P61"/>
    <mergeCell ref="A55:D55"/>
    <mergeCell ref="E55:G55"/>
    <mergeCell ref="H55:P55"/>
    <mergeCell ref="A46:D46"/>
    <mergeCell ref="G46:S46"/>
    <mergeCell ref="F21:F22"/>
    <mergeCell ref="G21:G22"/>
    <mergeCell ref="P21:P22"/>
    <mergeCell ref="Q21:Q22"/>
    <mergeCell ref="R21:R22"/>
    <mergeCell ref="A21:A22"/>
    <mergeCell ref="B21:B22"/>
    <mergeCell ref="C21:C22"/>
    <mergeCell ref="D21:D22"/>
    <mergeCell ref="E21:E22"/>
    <mergeCell ref="A14:D14"/>
    <mergeCell ref="A15:G15"/>
    <mergeCell ref="H15:S15"/>
    <mergeCell ref="H16:S16"/>
    <mergeCell ref="N22:O22"/>
    <mergeCell ref="H21:O21"/>
    <mergeCell ref="S21:S22"/>
    <mergeCell ref="H22:I22"/>
    <mergeCell ref="J22:K22"/>
    <mergeCell ref="L22:M22"/>
    <mergeCell ref="A6:S6"/>
    <mergeCell ref="A1:S1"/>
    <mergeCell ref="A2:S2"/>
    <mergeCell ref="A3:S3"/>
    <mergeCell ref="A4:S4"/>
    <mergeCell ref="A5:S5"/>
    <mergeCell ref="A12:S12"/>
    <mergeCell ref="A13:D13"/>
    <mergeCell ref="A7:S7"/>
    <mergeCell ref="A8:S8"/>
    <mergeCell ref="A9:S9"/>
    <mergeCell ref="A10:S10"/>
    <mergeCell ref="A11:S11"/>
  </mergeCells>
  <phoneticPr fontId="12" type="noConversion"/>
  <conditionalFormatting sqref="G50:G53">
    <cfRule type="duplicateValues" dxfId="0" priority="1"/>
  </conditionalFormatting>
  <pageMargins left="0.7" right="0.7" top="0.75" bottom="0.75" header="0.3" footer="0.3"/>
  <pageSetup paperSize="9" scale="43" orientation="portrait" verticalDpi="0" r:id="rId1"/>
  <colBreaks count="1" manualBreakCount="1">
    <brk id="19" max="10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инд г. пресл. 4 км</vt:lpstr>
      <vt:lpstr>'инд г. пресл. 4 км'!Область_печати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Арсен</cp:lastModifiedBy>
  <cp:lastPrinted>2021-07-08T19:40:04Z</cp:lastPrinted>
  <dcterms:created xsi:type="dcterms:W3CDTF">1996-10-08T23:32:33Z</dcterms:created>
  <dcterms:modified xsi:type="dcterms:W3CDTF">2024-01-09T09:02:40Z</dcterms:modified>
</cp:coreProperties>
</file>